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90" tabRatio="633" activeTab="0"/>
  </bookViews>
  <sheets>
    <sheet name="Foaie1" sheetId="1" r:id="rId1"/>
  </sheets>
  <definedNames>
    <definedName name="_xlnm.Print_Area" localSheetId="0">'Foaie1'!$A$1:$G$42</definedName>
    <definedName name="_xlnm.Print_Titles" localSheetId="0">'Foaie1'!$7:$7</definedName>
  </definedNames>
  <calcPr fullCalcOnLoad="1"/>
</workbook>
</file>

<file path=xl/sharedStrings.xml><?xml version="1.0" encoding="utf-8"?>
<sst xmlns="http://schemas.openxmlformats.org/spreadsheetml/2006/main" count="46" uniqueCount="40">
  <si>
    <t>CABINET FIZIOTERAPIE SI RECUPERARE ELMAR</t>
  </si>
  <si>
    <t xml:space="preserve">CENTRUL MEDICAL DR JUPANEANT SRL </t>
  </si>
  <si>
    <t>TOTAL ACUPUNCTURA</t>
  </si>
  <si>
    <t>TOTAL RECUPERARE</t>
  </si>
  <si>
    <t>FURNIZORI DE SERVICII MEDICALE CU COMPETENTA IN ACUPUNCTURA</t>
  </si>
  <si>
    <t>SC CENTRUL MEDICAL ORTHOPEDICS SRL</t>
  </si>
  <si>
    <t>SC INTERACT MED SRL</t>
  </si>
  <si>
    <t>CABINET PHYSIODINAMIC FIZIOTERAPIE SI RECUPERARE MEDICALA</t>
  </si>
  <si>
    <t>SC CENTRUL DE SANATATE SOPHIA SRL</t>
  </si>
  <si>
    <t>SC POLICLINICA SANITAS SRL</t>
  </si>
  <si>
    <t>TOTAL GENERAL</t>
  </si>
  <si>
    <t>SC EXPLOMED SRL</t>
  </si>
  <si>
    <t>SC FIZIOKINETIC MED SRL</t>
  </si>
  <si>
    <t xml:space="preserve">CABINET MEDICAL DR.TOTH MARINELA -RECUPERARE MEDICALA </t>
  </si>
  <si>
    <t xml:space="preserve">SC SOCRATES MEDICAL CENTER SRL </t>
  </si>
  <si>
    <t xml:space="preserve">SPITALUL CLINIC DE URGENTA PENTRU COPII LOUIS TURCANU TIMISOARA </t>
  </si>
  <si>
    <t>SPITALUL "DR KARL DIEL" JIMBOLIA</t>
  </si>
  <si>
    <t>SC FIZIOTERAPIE -ANTO MEDICALIS SRL</t>
  </si>
  <si>
    <t xml:space="preserve">SC ARVA FIZIO SRL </t>
  </si>
  <si>
    <t xml:space="preserve">SC FIZIO &amp; KINETIC TM SRL </t>
  </si>
  <si>
    <t>NR. CRT</t>
  </si>
  <si>
    <t>DENUMIRE FURNIZOR</t>
  </si>
  <si>
    <t>S.C.TRATAMENT BALNEAR BUZIAS S.A</t>
  </si>
  <si>
    <t>SC ARTROKINETICA CENTER SRL</t>
  </si>
  <si>
    <t>SC ADHD FIZIO SRL</t>
  </si>
  <si>
    <t>SC M-PROFILAXIS SRL</t>
  </si>
  <si>
    <t xml:space="preserve"> SPITAL CLINIC MUNICIPAL DE URGENTA TIMISOARA </t>
  </si>
  <si>
    <t>SC DARLIFE MEDICAL SRL</t>
  </si>
  <si>
    <t>SOCIETATE DE TRATAMENT BALNEAR SI RECUPERARE A CAPACITATII DE MUNCA ''TBRCM SA BUCURESTI SUCURSALA BUZIAS</t>
  </si>
  <si>
    <t xml:space="preserve">SC FIZIOTERA CONCEPT SRL </t>
  </si>
  <si>
    <t>SC CENTRUL MEDICAL BUZATU SRL</t>
  </si>
  <si>
    <t>SC SI-DI GRUP SRL</t>
  </si>
  <si>
    <t>FURNIZORI DE SERVICII MEDICALE DE MEDICINA FIZICA SI DE REABILITARE IN AMBULATORIU</t>
  </si>
  <si>
    <t xml:space="preserve"> VALOARE CONTRACT IANUARIE 2024</t>
  </si>
  <si>
    <t>TOTAL VALOARE CONTRACT TRIM I 2024</t>
  </si>
  <si>
    <t>TOTAL VALOARE CONTRACT 2024</t>
  </si>
  <si>
    <t xml:space="preserve"> VALOARE CONTRACT FEBRUARIE 2024</t>
  </si>
  <si>
    <t>PENTRU FURNIZORII DE SERVICII MEDICALE DE MEDICINA FIZICA SI DE REABILITARE IN AMBULATORIU</t>
  </si>
  <si>
    <t>SI FURNIZORII DE SERVICII MEDICALE DE ACUPUNCTURA, DIN UNITATI SANITARE AMBULATORII</t>
  </si>
  <si>
    <t>SITUATIA VALORILOR DE CONTRACT 2024</t>
  </si>
</sst>
</file>

<file path=xl/styles.xml><?xml version="1.0" encoding="utf-8"?>
<styleSheet xmlns="http://schemas.openxmlformats.org/spreadsheetml/2006/main">
  <numFmts count="2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[$-409]dddd\,\ mmmm\ dd\,\ yyyy"/>
    <numFmt numFmtId="176" formatCode="dd/mm/yy"/>
    <numFmt numFmtId="177" formatCode="[$-409]dddd\,\ mmmm\ d\,\ 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1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4" fontId="5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4" fontId="6" fillId="0" borderId="0" xfId="0" applyNumberFormat="1" applyFont="1" applyFill="1" applyAlignment="1">
      <alignment/>
    </xf>
    <xf numFmtId="0" fontId="7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9" fillId="0" borderId="1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/>
    </xf>
    <xf numFmtId="0" fontId="9" fillId="0" borderId="1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4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8"/>
  <sheetViews>
    <sheetView tabSelected="1" zoomScalePageLayoutView="0" workbookViewId="0" topLeftCell="A1">
      <selection activeCell="C3" sqref="C3"/>
    </sheetView>
  </sheetViews>
  <sheetFormatPr defaultColWidth="9.140625" defaultRowHeight="12.75"/>
  <cols>
    <col min="1" max="1" width="5.00390625" style="18" customWidth="1"/>
    <col min="2" max="2" width="63.421875" style="2" customWidth="1"/>
    <col min="3" max="3" width="24.7109375" style="2" customWidth="1"/>
    <col min="4" max="4" width="27.140625" style="2" customWidth="1"/>
    <col min="5" max="5" width="28.140625" style="2" customWidth="1"/>
    <col min="6" max="6" width="29.57421875" style="2" customWidth="1"/>
    <col min="7" max="7" width="13.00390625" style="2" customWidth="1"/>
    <col min="8" max="16384" width="9.140625" style="2" customWidth="1"/>
  </cols>
  <sheetData>
    <row r="2" ht="12.75">
      <c r="C2" s="26" t="s">
        <v>39</v>
      </c>
    </row>
    <row r="3" ht="12.75">
      <c r="C3" s="26" t="s">
        <v>37</v>
      </c>
    </row>
    <row r="4" ht="12.75">
      <c r="C4" s="26" t="s">
        <v>38</v>
      </c>
    </row>
    <row r="6" spans="1:5" ht="12.75">
      <c r="A6" s="1" t="s">
        <v>32</v>
      </c>
      <c r="B6" s="14"/>
      <c r="C6" s="6"/>
      <c r="D6" s="6"/>
      <c r="E6" s="6"/>
    </row>
    <row r="7" spans="1:6" ht="48" customHeight="1">
      <c r="A7" s="20" t="s">
        <v>20</v>
      </c>
      <c r="B7" s="12" t="s">
        <v>21</v>
      </c>
      <c r="C7" s="10" t="s">
        <v>33</v>
      </c>
      <c r="D7" s="10" t="s">
        <v>36</v>
      </c>
      <c r="E7" s="10" t="s">
        <v>34</v>
      </c>
      <c r="F7" s="25" t="s">
        <v>35</v>
      </c>
    </row>
    <row r="8" spans="1:6" s="1" customFormat="1" ht="30" customHeight="1">
      <c r="A8" s="20">
        <v>1</v>
      </c>
      <c r="B8" s="12" t="s">
        <v>12</v>
      </c>
      <c r="C8" s="11">
        <f>39508.26-8.26</f>
        <v>39500</v>
      </c>
      <c r="D8" s="11">
        <f>45359.66-9.66</f>
        <v>45350</v>
      </c>
      <c r="E8" s="11">
        <f>C8+D8</f>
        <v>84850</v>
      </c>
      <c r="F8" s="11">
        <f>E8</f>
        <v>84850</v>
      </c>
    </row>
    <row r="9" spans="1:6" s="1" customFormat="1" ht="30" customHeight="1">
      <c r="A9" s="20">
        <v>2</v>
      </c>
      <c r="B9" s="12" t="s">
        <v>8</v>
      </c>
      <c r="C9" s="11">
        <f>21164.43-4.43</f>
        <v>21160</v>
      </c>
      <c r="D9" s="11">
        <f>24299-9</f>
        <v>24290</v>
      </c>
      <c r="E9" s="11">
        <f aca="true" t="shared" si="0" ref="E9:E32">C9+D9</f>
        <v>45450</v>
      </c>
      <c r="F9" s="11">
        <f aca="true" t="shared" si="1" ref="F9:F32">E9</f>
        <v>45450</v>
      </c>
    </row>
    <row r="10" spans="1:6" s="1" customFormat="1" ht="30" customHeight="1">
      <c r="A10" s="20">
        <v>3</v>
      </c>
      <c r="B10" s="12" t="s">
        <v>7</v>
      </c>
      <c r="C10" s="11">
        <f>28516.14-6.14</f>
        <v>28510</v>
      </c>
      <c r="D10" s="11">
        <f>32739.54-9.54</f>
        <v>32730</v>
      </c>
      <c r="E10" s="11">
        <f t="shared" si="0"/>
        <v>61240</v>
      </c>
      <c r="F10" s="11">
        <f t="shared" si="1"/>
        <v>61240</v>
      </c>
    </row>
    <row r="11" spans="1:6" s="1" customFormat="1" ht="30" customHeight="1">
      <c r="A11" s="20">
        <v>4</v>
      </c>
      <c r="B11" s="12" t="s">
        <v>27</v>
      </c>
      <c r="C11" s="11">
        <f>11809.79-9.79</f>
        <v>11800</v>
      </c>
      <c r="D11" s="11">
        <f>13558.89-8.89</f>
        <v>13550</v>
      </c>
      <c r="E11" s="11">
        <f t="shared" si="0"/>
        <v>25350</v>
      </c>
      <c r="F11" s="11">
        <f t="shared" si="1"/>
        <v>25350</v>
      </c>
    </row>
    <row r="12" spans="1:6" s="1" customFormat="1" ht="30" customHeight="1">
      <c r="A12" s="20">
        <v>5</v>
      </c>
      <c r="B12" s="12" t="s">
        <v>6</v>
      </c>
      <c r="C12" s="11">
        <f>22415.13-5.13</f>
        <v>22410</v>
      </c>
      <c r="D12" s="11">
        <f>25734.93-4.93</f>
        <v>25730</v>
      </c>
      <c r="E12" s="11">
        <f t="shared" si="0"/>
        <v>48140</v>
      </c>
      <c r="F12" s="11">
        <f t="shared" si="1"/>
        <v>48140</v>
      </c>
    </row>
    <row r="13" spans="1:6" s="1" customFormat="1" ht="30" customHeight="1">
      <c r="A13" s="20">
        <v>6</v>
      </c>
      <c r="B13" s="12" t="s">
        <v>0</v>
      </c>
      <c r="C13" s="11">
        <f>16339.26-9.26</f>
        <v>16330</v>
      </c>
      <c r="D13" s="11">
        <f>18759.2-9.2</f>
        <v>18750</v>
      </c>
      <c r="E13" s="11">
        <f t="shared" si="0"/>
        <v>35080</v>
      </c>
      <c r="F13" s="11">
        <f t="shared" si="1"/>
        <v>35080</v>
      </c>
    </row>
    <row r="14" spans="1:6" s="1" customFormat="1" ht="30" customHeight="1">
      <c r="A14" s="20">
        <v>7</v>
      </c>
      <c r="B14" s="12" t="s">
        <v>11</v>
      </c>
      <c r="C14" s="11">
        <f>10546.47-6.47</f>
        <v>10540</v>
      </c>
      <c r="D14" s="11">
        <f>12108.47-8.47</f>
        <v>12100</v>
      </c>
      <c r="E14" s="11">
        <f t="shared" si="0"/>
        <v>22640</v>
      </c>
      <c r="F14" s="11">
        <f t="shared" si="1"/>
        <v>22640</v>
      </c>
    </row>
    <row r="15" spans="1:6" s="1" customFormat="1" ht="30" customHeight="1">
      <c r="A15" s="20">
        <v>8</v>
      </c>
      <c r="B15" s="12" t="s">
        <v>25</v>
      </c>
      <c r="C15" s="11">
        <f>14123.04-3.04</f>
        <v>14120</v>
      </c>
      <c r="D15" s="11">
        <f>16214.74-4.74</f>
        <v>16210</v>
      </c>
      <c r="E15" s="11">
        <f t="shared" si="0"/>
        <v>30330</v>
      </c>
      <c r="F15" s="11">
        <f t="shared" si="1"/>
        <v>30330</v>
      </c>
    </row>
    <row r="16" spans="1:6" s="1" customFormat="1" ht="30" customHeight="1">
      <c r="A16" s="20">
        <v>9</v>
      </c>
      <c r="B16" s="12" t="s">
        <v>17</v>
      </c>
      <c r="C16" s="11">
        <f>14176.71-6.71</f>
        <v>14170</v>
      </c>
      <c r="D16" s="11">
        <f>16276.35-6.35</f>
        <v>16270</v>
      </c>
      <c r="E16" s="11">
        <f t="shared" si="0"/>
        <v>30440</v>
      </c>
      <c r="F16" s="11">
        <f t="shared" si="1"/>
        <v>30440</v>
      </c>
    </row>
    <row r="17" spans="1:6" s="1" customFormat="1" ht="30" customHeight="1">
      <c r="A17" s="20">
        <v>10</v>
      </c>
      <c r="B17" s="10" t="s">
        <v>16</v>
      </c>
      <c r="C17" s="11">
        <f>25537.17-7.17</f>
        <v>25530</v>
      </c>
      <c r="D17" s="11">
        <f>29319.36-9.36</f>
        <v>29310</v>
      </c>
      <c r="E17" s="11">
        <f t="shared" si="0"/>
        <v>54840</v>
      </c>
      <c r="F17" s="11">
        <f t="shared" si="1"/>
        <v>54840</v>
      </c>
    </row>
    <row r="18" spans="1:6" s="1" customFormat="1" ht="30" customHeight="1">
      <c r="A18" s="20">
        <v>11</v>
      </c>
      <c r="B18" s="12" t="s">
        <v>15</v>
      </c>
      <c r="C18" s="11">
        <f>9776.04-6.04</f>
        <v>9770</v>
      </c>
      <c r="D18" s="11">
        <f>11223.93-3.93</f>
        <v>11220</v>
      </c>
      <c r="E18" s="11">
        <f t="shared" si="0"/>
        <v>20990</v>
      </c>
      <c r="F18" s="11">
        <f t="shared" si="1"/>
        <v>20990</v>
      </c>
    </row>
    <row r="19" spans="1:6" s="1" customFormat="1" ht="30" customHeight="1">
      <c r="A19" s="20">
        <v>12</v>
      </c>
      <c r="B19" s="12" t="s">
        <v>26</v>
      </c>
      <c r="C19" s="11">
        <f>61922.08-2.08</f>
        <v>61920</v>
      </c>
      <c r="D19" s="11">
        <f>71093.09-3.09</f>
        <v>71090</v>
      </c>
      <c r="E19" s="11">
        <f t="shared" si="0"/>
        <v>133010</v>
      </c>
      <c r="F19" s="11">
        <f t="shared" si="1"/>
        <v>133010</v>
      </c>
    </row>
    <row r="20" spans="1:6" s="1" customFormat="1" ht="30" customHeight="1">
      <c r="A20" s="20">
        <v>13</v>
      </c>
      <c r="B20" s="12" t="s">
        <v>22</v>
      </c>
      <c r="C20" s="11">
        <f>22124.62-4.62</f>
        <v>22120</v>
      </c>
      <c r="D20" s="11">
        <f>25401.4-1.4</f>
        <v>25400</v>
      </c>
      <c r="E20" s="11">
        <f t="shared" si="0"/>
        <v>47520</v>
      </c>
      <c r="F20" s="11">
        <f t="shared" si="1"/>
        <v>47520</v>
      </c>
    </row>
    <row r="21" spans="1:6" s="1" customFormat="1" ht="30" customHeight="1">
      <c r="A21" s="20">
        <v>14</v>
      </c>
      <c r="B21" s="12" t="s">
        <v>18</v>
      </c>
      <c r="C21" s="11">
        <f>25645.62-5.62</f>
        <v>25640</v>
      </c>
      <c r="D21" s="11">
        <f>29443.88-3.88</f>
        <v>29440</v>
      </c>
      <c r="E21" s="11">
        <f t="shared" si="0"/>
        <v>55080</v>
      </c>
      <c r="F21" s="11">
        <f t="shared" si="1"/>
        <v>55080</v>
      </c>
    </row>
    <row r="22" spans="1:6" s="1" customFormat="1" ht="30" customHeight="1">
      <c r="A22" s="20">
        <v>15</v>
      </c>
      <c r="B22" s="12" t="s">
        <v>13</v>
      </c>
      <c r="C22" s="11">
        <f>12342.35-2.35</f>
        <v>12340</v>
      </c>
      <c r="D22" s="11">
        <f>14170.32-0.32</f>
        <v>14170</v>
      </c>
      <c r="E22" s="11">
        <f t="shared" si="0"/>
        <v>26510</v>
      </c>
      <c r="F22" s="11">
        <f t="shared" si="1"/>
        <v>26510</v>
      </c>
    </row>
    <row r="23" spans="1:6" s="1" customFormat="1" ht="30" customHeight="1">
      <c r="A23" s="20">
        <v>16</v>
      </c>
      <c r="B23" s="12" t="s">
        <v>14</v>
      </c>
      <c r="C23" s="11">
        <f>54462.2-2.2</f>
        <v>54460</v>
      </c>
      <c r="D23" s="11">
        <f>62528.36-8.36</f>
        <v>62520</v>
      </c>
      <c r="E23" s="11">
        <f t="shared" si="0"/>
        <v>116980</v>
      </c>
      <c r="F23" s="11">
        <f t="shared" si="1"/>
        <v>116980</v>
      </c>
    </row>
    <row r="24" spans="1:6" s="1" customFormat="1" ht="30" customHeight="1">
      <c r="A24" s="20">
        <v>17</v>
      </c>
      <c r="B24" s="12" t="s">
        <v>23</v>
      </c>
      <c r="C24" s="11">
        <f>30035.62-5.62</f>
        <v>30030</v>
      </c>
      <c r="D24" s="11">
        <f>34484.06-4.06</f>
        <v>34480</v>
      </c>
      <c r="E24" s="11">
        <f t="shared" si="0"/>
        <v>64510</v>
      </c>
      <c r="F24" s="11">
        <f t="shared" si="1"/>
        <v>64510</v>
      </c>
    </row>
    <row r="25" spans="1:6" s="1" customFormat="1" ht="30" customHeight="1">
      <c r="A25" s="20">
        <v>18</v>
      </c>
      <c r="B25" s="12" t="s">
        <v>9</v>
      </c>
      <c r="C25" s="11">
        <f>14501.49-1.49</f>
        <v>14500</v>
      </c>
      <c r="D25" s="11">
        <f>16649.24-9.24</f>
        <v>16640</v>
      </c>
      <c r="E25" s="11">
        <f t="shared" si="0"/>
        <v>31140</v>
      </c>
      <c r="F25" s="11">
        <f t="shared" si="1"/>
        <v>31140</v>
      </c>
    </row>
    <row r="26" spans="1:6" s="1" customFormat="1" ht="30" customHeight="1">
      <c r="A26" s="20">
        <v>19</v>
      </c>
      <c r="B26" s="12" t="s">
        <v>19</v>
      </c>
      <c r="C26" s="11">
        <f>22960.04-0.04</f>
        <v>22960</v>
      </c>
      <c r="D26" s="11">
        <f>26360.55-0.55</f>
        <v>26360</v>
      </c>
      <c r="E26" s="11">
        <f t="shared" si="0"/>
        <v>49320</v>
      </c>
      <c r="F26" s="11">
        <f t="shared" si="1"/>
        <v>49320</v>
      </c>
    </row>
    <row r="27" spans="1:6" s="1" customFormat="1" ht="30" customHeight="1">
      <c r="A27" s="20">
        <v>20</v>
      </c>
      <c r="B27" s="12" t="s">
        <v>24</v>
      </c>
      <c r="C27" s="11">
        <f>46125.08-5.08</f>
        <v>46120</v>
      </c>
      <c r="D27" s="11">
        <f>52956.46-6.46</f>
        <v>52950</v>
      </c>
      <c r="E27" s="11">
        <f t="shared" si="0"/>
        <v>99070</v>
      </c>
      <c r="F27" s="11">
        <f t="shared" si="1"/>
        <v>99070</v>
      </c>
    </row>
    <row r="28" spans="1:6" s="1" customFormat="1" ht="30" customHeight="1">
      <c r="A28" s="20">
        <v>21</v>
      </c>
      <c r="B28" s="12" t="s">
        <v>5</v>
      </c>
      <c r="C28" s="11">
        <f>22481.02-1.02</f>
        <v>22480</v>
      </c>
      <c r="D28" s="11">
        <f>25810.59-0.59</f>
        <v>25810</v>
      </c>
      <c r="E28" s="11">
        <f t="shared" si="0"/>
        <v>48290</v>
      </c>
      <c r="F28" s="11">
        <f t="shared" si="1"/>
        <v>48290</v>
      </c>
    </row>
    <row r="29" spans="1:6" s="13" customFormat="1" ht="30" customHeight="1">
      <c r="A29" s="20">
        <v>22</v>
      </c>
      <c r="B29" s="15" t="s">
        <v>28</v>
      </c>
      <c r="C29" s="11">
        <f>51479.82-9.82</f>
        <v>51470</v>
      </c>
      <c r="D29" s="11">
        <f>59104.27-4.27</f>
        <v>59100</v>
      </c>
      <c r="E29" s="11">
        <f t="shared" si="0"/>
        <v>110570</v>
      </c>
      <c r="F29" s="11">
        <f t="shared" si="1"/>
        <v>110570</v>
      </c>
    </row>
    <row r="30" spans="1:6" s="13" customFormat="1" ht="30" customHeight="1">
      <c r="A30" s="20">
        <v>23</v>
      </c>
      <c r="B30" s="12" t="s">
        <v>29</v>
      </c>
      <c r="C30" s="11">
        <f>30756.05-6.05</f>
        <v>30750</v>
      </c>
      <c r="D30" s="11">
        <f>35311.2-1.2</f>
        <v>35310</v>
      </c>
      <c r="E30" s="11">
        <f t="shared" si="0"/>
        <v>66060</v>
      </c>
      <c r="F30" s="11">
        <f t="shared" si="1"/>
        <v>66060</v>
      </c>
    </row>
    <row r="31" spans="1:6" s="13" customFormat="1" ht="30" customHeight="1">
      <c r="A31" s="20">
        <v>24</v>
      </c>
      <c r="B31" s="12" t="s">
        <v>30</v>
      </c>
      <c r="C31" s="11">
        <f>22086.7-6.7</f>
        <v>22080</v>
      </c>
      <c r="D31" s="11">
        <f>25357.86-7.86</f>
        <v>25350</v>
      </c>
      <c r="E31" s="11">
        <f t="shared" si="0"/>
        <v>47430</v>
      </c>
      <c r="F31" s="11">
        <f t="shared" si="1"/>
        <v>47430</v>
      </c>
    </row>
    <row r="32" spans="1:6" s="13" customFormat="1" ht="30" customHeight="1">
      <c r="A32" s="20">
        <v>25</v>
      </c>
      <c r="B32" s="12" t="s">
        <v>31</v>
      </c>
      <c r="C32" s="11">
        <f>10601.5-1.5</f>
        <v>10600</v>
      </c>
      <c r="D32" s="11">
        <f>12171.65-1.65</f>
        <v>12170</v>
      </c>
      <c r="E32" s="11">
        <f t="shared" si="0"/>
        <v>22770</v>
      </c>
      <c r="F32" s="11">
        <f t="shared" si="1"/>
        <v>22770</v>
      </c>
    </row>
    <row r="33" spans="1:6" s="1" customFormat="1" ht="24.75" customHeight="1">
      <c r="A33" s="29" t="s">
        <v>3</v>
      </c>
      <c r="B33" s="29"/>
      <c r="C33" s="11">
        <f>SUM(C8:C32)</f>
        <v>641310</v>
      </c>
      <c r="D33" s="11">
        <f>SUM(D8:D32)</f>
        <v>736300</v>
      </c>
      <c r="E33" s="11">
        <f>SUM(E8:E32)</f>
        <v>1377610</v>
      </c>
      <c r="F33" s="11">
        <f>SUM(F8:F32)</f>
        <v>1377610</v>
      </c>
    </row>
    <row r="34" spans="1:5" s="1" customFormat="1" ht="18" customHeight="1">
      <c r="A34" s="21" t="s">
        <v>4</v>
      </c>
      <c r="B34" s="3"/>
      <c r="D34" s="5"/>
      <c r="E34" s="16"/>
    </row>
    <row r="35" spans="1:6" ht="46.5" customHeight="1">
      <c r="A35" s="20" t="s">
        <v>20</v>
      </c>
      <c r="B35" s="12" t="s">
        <v>21</v>
      </c>
      <c r="C35" s="10" t="s">
        <v>33</v>
      </c>
      <c r="D35" s="10" t="s">
        <v>36</v>
      </c>
      <c r="E35" s="10" t="s">
        <v>34</v>
      </c>
      <c r="F35" s="25" t="s">
        <v>35</v>
      </c>
    </row>
    <row r="36" spans="1:6" s="1" customFormat="1" ht="43.5" customHeight="1">
      <c r="A36" s="22">
        <v>1</v>
      </c>
      <c r="B36" s="12" t="s">
        <v>1</v>
      </c>
      <c r="C36" s="11">
        <f>73654.37-4.37</f>
        <v>73650</v>
      </c>
      <c r="D36" s="11">
        <f>84563-3</f>
        <v>84560</v>
      </c>
      <c r="E36" s="11">
        <f>C36+D36</f>
        <v>158210</v>
      </c>
      <c r="F36" s="11">
        <f>E36</f>
        <v>158210</v>
      </c>
    </row>
    <row r="37" spans="1:6" ht="20.25" customHeight="1">
      <c r="A37" s="28" t="s">
        <v>2</v>
      </c>
      <c r="B37" s="28"/>
      <c r="C37" s="11">
        <f>SUM(C36:C36)</f>
        <v>73650</v>
      </c>
      <c r="D37" s="11">
        <f>SUM(D36)</f>
        <v>84560</v>
      </c>
      <c r="E37" s="11">
        <f>SUM(E36)</f>
        <v>158210</v>
      </c>
      <c r="F37" s="11">
        <f>SUM(F36)</f>
        <v>158210</v>
      </c>
    </row>
    <row r="38" spans="1:5" s="4" customFormat="1" ht="15.75" customHeight="1">
      <c r="A38" s="23"/>
      <c r="B38" s="7"/>
      <c r="C38" s="8"/>
      <c r="D38" s="8"/>
      <c r="E38" s="17"/>
    </row>
    <row r="39" spans="1:6" ht="21.75" customHeight="1">
      <c r="A39" s="27" t="s">
        <v>10</v>
      </c>
      <c r="B39" s="27"/>
      <c r="C39" s="11">
        <f>C37+C33</f>
        <v>714960</v>
      </c>
      <c r="D39" s="11">
        <f>D37+D33</f>
        <v>820860</v>
      </c>
      <c r="E39" s="11">
        <f>E33+E37</f>
        <v>1535820</v>
      </c>
      <c r="F39" s="11">
        <f>F37+F33</f>
        <v>1535820</v>
      </c>
    </row>
    <row r="40" spans="1:2" ht="15.75" customHeight="1">
      <c r="A40" s="19"/>
      <c r="B40" s="9"/>
    </row>
    <row r="41" ht="15.75" customHeight="1">
      <c r="B41" s="9"/>
    </row>
    <row r="42" ht="15.75" customHeight="1">
      <c r="B42" s="7"/>
    </row>
    <row r="43" ht="16.5" customHeight="1">
      <c r="A43" s="19"/>
    </row>
    <row r="44" ht="18.75" customHeight="1">
      <c r="A44" s="19"/>
    </row>
    <row r="45" ht="19.5" customHeight="1">
      <c r="A45" s="19"/>
    </row>
    <row r="47" ht="12.75">
      <c r="A47" s="24"/>
    </row>
    <row r="48" ht="12.75">
      <c r="B48" s="7"/>
    </row>
  </sheetData>
  <sheetProtection/>
  <mergeCells count="3">
    <mergeCell ref="A39:B39"/>
    <mergeCell ref="A37:B37"/>
    <mergeCell ref="A33:B33"/>
  </mergeCells>
  <printOptions/>
  <pageMargins left="0.05" right="0.01" top="0.38" bottom="0.35" header="0.118110236220472" footer="0.0393700787401575"/>
  <pageSetup fitToHeight="0" fitToWidth="0" horizontalDpi="600" verticalDpi="600" orientation="landscape" paperSize="9" scale="5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computer23</dc:creator>
  <cp:keywords/>
  <dc:description/>
  <cp:lastModifiedBy>Simona Becheru</cp:lastModifiedBy>
  <cp:lastPrinted>2024-02-05T07:36:20Z</cp:lastPrinted>
  <dcterms:created xsi:type="dcterms:W3CDTF">2008-04-01T13:39:35Z</dcterms:created>
  <dcterms:modified xsi:type="dcterms:W3CDTF">2024-02-07T09:12:59Z</dcterms:modified>
  <cp:category/>
  <cp:version/>
  <cp:contentType/>
  <cp:contentStatus/>
</cp:coreProperties>
</file>